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y Contract" sheetId="2" state="visible" r:id="rId4"/>
    <sheet name="Bills at Home" sheetId="3" state="visible" r:id="rId5"/>
    <sheet name="Monthly Log" sheetId="4" state="visible" r:id="rId6"/>
    <sheet name="Vacation P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3" authorId="0">
      <text>
        <r>
          <rPr>
            <sz val="10"/>
            <rFont val="Arial"/>
            <family val="2"/>
          </rPr>
          <t xml:space="preserve">Example value. Replace with your own goal.</t>
        </r>
      </text>
    </comment>
  </commentList>
</comments>
</file>

<file path=xl/sharedStrings.xml><?xml version="1.0" encoding="utf-8"?>
<sst xmlns="http://schemas.openxmlformats.org/spreadsheetml/2006/main" count="89" uniqueCount="83">
  <si>
    <t xml:space="preserve">Seafarer &amp; OFW Contract Money Planner</t>
  </si>
  <si>
    <t xml:space="preserve">Free tool. Plan your salary, allotment and savings for one contract.</t>
  </si>
  <si>
    <t xml:space="preserve">How to use</t>
  </si>
  <si>
    <t xml:space="preserve">1. Go to 'My Contract' and type your numbers in the YELLOW cells.</t>
  </si>
  <si>
    <t xml:space="preserve">2. In 'Bills at Home', list your monthly bills and subscriptions.</t>
  </si>
  <si>
    <t xml:space="preserve">3. Every month on board, fill one row in 'Monthly Log'.</t>
  </si>
  <si>
    <t xml:space="preserve">4. Before sign-off, open 'Vacation Plan' to see how long your money will last at home.</t>
  </si>
  <si>
    <t xml:space="preserve">Colour guide</t>
  </si>
  <si>
    <t xml:space="preserve">Yellow cell with blue numbers = type here.</t>
  </si>
  <si>
    <t xml:space="preserve">White cell with black numbers = calculated for you. Do not type over it.</t>
  </si>
  <si>
    <t xml:space="preserve">Green numbers = taken from another tab.</t>
  </si>
  <si>
    <t xml:space="preserve">Notes</t>
  </si>
  <si>
    <t xml:space="preserve">Use one currency for everything (for example USD for salary, or convert all to your home currency).</t>
  </si>
  <si>
    <t xml:space="preserve">The example numbers are only a sample. Replace them with your own.</t>
  </si>
  <si>
    <t xml:space="preserve">This planner is a simple guide, not financial advice.</t>
  </si>
  <si>
    <t xml:space="preserve">Track your subscriptions and IOUs on your phone for free: ztrimly.com</t>
  </si>
  <si>
    <t xml:space="preserve">My Contract</t>
  </si>
  <si>
    <t xml:space="preserve">Type in the yellow cells. Everything else is calculated.</t>
  </si>
  <si>
    <t xml:space="preserve">YOUR CONTRACT</t>
  </si>
  <si>
    <t xml:space="preserve">Currency you are using (for your reference)</t>
  </si>
  <si>
    <t xml:space="preserve">USD</t>
  </si>
  <si>
    <t xml:space="preserve">Sign-on date</t>
  </si>
  <si>
    <t xml:space="preserve">Sign-off date</t>
  </si>
  <si>
    <t xml:space="preserve">Monthly basic salary</t>
  </si>
  <si>
    <t xml:space="preserve">Monthly overtime / extra pay</t>
  </si>
  <si>
    <t xml:space="preserve">Monthly deductions (union, agency, tax)</t>
  </si>
  <si>
    <t xml:space="preserve">Monthly allotment sent to family</t>
  </si>
  <si>
    <t xml:space="preserve">Monthly spending on board (internet, slop chest, phone, shore leave)</t>
  </si>
  <si>
    <t xml:space="preserve">Savings goal at sign-off</t>
  </si>
  <si>
    <t xml:space="preserve">Monthly bills at home paid from MY account (from 'Bills at Home')</t>
  </si>
  <si>
    <t xml:space="preserve">RESULTS</t>
  </si>
  <si>
    <t xml:space="preserve">Contract length (months)</t>
  </si>
  <si>
    <t xml:space="preserve">Net monthly pay (salary + extra - deductions)</t>
  </si>
  <si>
    <t xml:space="preserve">Left each month after allotment, spending and bills</t>
  </si>
  <si>
    <t xml:space="preserve">Total net pay for the contract</t>
  </si>
  <si>
    <t xml:space="preserve">Total sent to family</t>
  </si>
  <si>
    <t xml:space="preserve">Total spent on board</t>
  </si>
  <si>
    <t xml:space="preserve">Total bills paid from my account</t>
  </si>
  <si>
    <t xml:space="preserve">Expected savings at sign-off</t>
  </si>
  <si>
    <t xml:space="preserve">Savings goal</t>
  </si>
  <si>
    <t xml:space="preserve">Status</t>
  </si>
  <si>
    <t xml:space="preserve">Save this much every month to reach your goal</t>
  </si>
  <si>
    <t xml:space="preserve">Cut monthly spending or bills by this much to reach your goal</t>
  </si>
  <si>
    <t xml:space="preserve">Bills at Home</t>
  </si>
  <si>
    <t xml:space="preserve">Monthly bills and subscriptions while you are away.</t>
  </si>
  <si>
    <t xml:space="preserve">Bill / subscription</t>
  </si>
  <si>
    <t xml:space="preserve">Monthly amount</t>
  </si>
  <si>
    <t xml:space="preserve">Paid from</t>
  </si>
  <si>
    <t xml:space="preserve">House rent</t>
  </si>
  <si>
    <t xml:space="preserve">Allotment</t>
  </si>
  <si>
    <t xml:space="preserve">Electricity and water</t>
  </si>
  <si>
    <t xml:space="preserve">Phone plan</t>
  </si>
  <si>
    <t xml:space="preserve">My account</t>
  </si>
  <si>
    <t xml:space="preserve">Netflix</t>
  </si>
  <si>
    <t xml:space="preserve">Pause if no time to watch on board</t>
  </si>
  <si>
    <t xml:space="preserve">Insurance</t>
  </si>
  <si>
    <t xml:space="preserve">Total paid from MY account each month</t>
  </si>
  <si>
    <t xml:space="preserve">Total paid from the ALLOTMENT each month</t>
  </si>
  <si>
    <t xml:space="preserve">Allotment left for family after these bills</t>
  </si>
  <si>
    <t xml:space="preserve">Choose 'Paid from' in the dropdown. Rows 5-24 are for your bills.</t>
  </si>
  <si>
    <t xml:space="preserve">Monthly Log</t>
  </si>
  <si>
    <t xml:space="preserve">Fill one row every month on board. Months appear from your sign-on date.</t>
  </si>
  <si>
    <t xml:space="preserve">Month</t>
  </si>
  <si>
    <t xml:space="preserve">Planned savings</t>
  </si>
  <si>
    <t xml:space="preserve">Salary received</t>
  </si>
  <si>
    <t xml:space="preserve">Allotment sent</t>
  </si>
  <si>
    <t xml:space="preserve">Spent on board</t>
  </si>
  <si>
    <t xml:space="preserve">Bills from my account</t>
  </si>
  <si>
    <t xml:space="preserve">Actually saved</t>
  </si>
  <si>
    <t xml:space="preserve">Total saved so far</t>
  </si>
  <si>
    <t xml:space="preserve">Ahead (+) / behind (-) plan</t>
  </si>
  <si>
    <t xml:space="preserve">Row 1 has example numbers. Replace them with your own. Leave 'Salary received' empty for months not yet paid.</t>
  </si>
  <si>
    <t xml:space="preserve">Vacation Plan</t>
  </si>
  <si>
    <t xml:space="preserve">How long will your savings last at home?</t>
  </si>
  <si>
    <t xml:space="preserve">Expected savings at sign-off (from 'My Contract')</t>
  </si>
  <si>
    <t xml:space="preserve">Months you plan to stay home</t>
  </si>
  <si>
    <t xml:space="preserve">Monthly home expenses (food, bills, family)</t>
  </si>
  <si>
    <t xml:space="preserve">Big purchases planned (gadgets, repairs, gifts)</t>
  </si>
  <si>
    <t xml:space="preserve">Emergency fund to keep (months of expenses)</t>
  </si>
  <si>
    <t xml:space="preserve">Cost of your vacation</t>
  </si>
  <si>
    <t xml:space="preserve">Emergency fund to keep</t>
  </si>
  <si>
    <t xml:space="preserve">Money left after vacation and emergency fund</t>
  </si>
  <si>
    <t xml:space="preserve">Months your savings can cover at home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</si>
</sst>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 mmm\ yyyy"/>
    <numFmt numFmtId="166" formatCode="#,##0;\(#,##0\);\-"/>
    <numFmt numFmtId="167" formatCode="0.0"/>
    <numFmt numFmtId="168" formatCode="@"/>
    <numFmt numFmtId="169" formatCode="mmm\ yyyy"/>
    <numFmt numFmtId="170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u val="single"/>
      <sz val="11"/>
      <color rgb="FF1155CC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i val="true"/>
      <sz val="11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5"/>
      <rgbColor rgb="FF808080"/>
      <rgbColor rgb="FF9999FF"/>
      <rgbColor rgb="FF993366"/>
      <rgbColor rgb="FFFFFFCC"/>
      <rgbColor rgb="FFCCFFFF"/>
      <rgbColor rgb="FF660066"/>
      <rgbColor rgb="FFFF8080"/>
      <rgbColor rgb="FF1155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ztriml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/>
    </row>
    <row r="20" customFormat="false" ht="14.15" hidden="false" customHeight="false" outlineLevel="0" collapsed="false">
      <c r="A20" s="5" t="s">
        <v>15</v>
      </c>
    </row>
  </sheetData>
  <hyperlinks>
    <hyperlink ref="A20" r:id="rId1" display="Track your subscriptions and IOUs on your phone for free: ztrimly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34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6" t="s">
        <v>18</v>
      </c>
    </row>
    <row r="5" customFormat="false" ht="15" hidden="false" customHeight="false" outlineLevel="0" collapsed="false">
      <c r="A5" s="7" t="s">
        <v>19</v>
      </c>
      <c r="B5" s="8" t="s">
        <v>20</v>
      </c>
    </row>
    <row r="6" customFormat="false" ht="15" hidden="false" customHeight="false" outlineLevel="0" collapsed="false">
      <c r="A6" s="7" t="s">
        <v>21</v>
      </c>
      <c r="B6" s="9" t="n">
        <v>46327</v>
      </c>
    </row>
    <row r="7" customFormat="false" ht="15" hidden="false" customHeight="false" outlineLevel="0" collapsed="false">
      <c r="A7" s="7" t="s">
        <v>22</v>
      </c>
      <c r="B7" s="9" t="n">
        <v>46599</v>
      </c>
    </row>
    <row r="8" customFormat="false" ht="15" hidden="false" customHeight="false" outlineLevel="0" collapsed="false">
      <c r="A8" s="7" t="s">
        <v>23</v>
      </c>
      <c r="B8" s="10" t="n">
        <v>1500</v>
      </c>
    </row>
    <row r="9" customFormat="false" ht="15" hidden="false" customHeight="false" outlineLevel="0" collapsed="false">
      <c r="A9" s="7" t="s">
        <v>24</v>
      </c>
      <c r="B9" s="10" t="n">
        <v>500</v>
      </c>
    </row>
    <row r="10" customFormat="false" ht="15" hidden="false" customHeight="false" outlineLevel="0" collapsed="false">
      <c r="A10" s="7" t="s">
        <v>25</v>
      </c>
      <c r="B10" s="10" t="n">
        <v>100</v>
      </c>
    </row>
    <row r="11" customFormat="false" ht="15" hidden="false" customHeight="false" outlineLevel="0" collapsed="false">
      <c r="A11" s="7" t="s">
        <v>26</v>
      </c>
      <c r="B11" s="10" t="n">
        <v>1200</v>
      </c>
    </row>
    <row r="12" customFormat="false" ht="15" hidden="false" customHeight="false" outlineLevel="0" collapsed="false">
      <c r="A12" s="7" t="s">
        <v>27</v>
      </c>
      <c r="B12" s="10" t="n">
        <v>200</v>
      </c>
    </row>
    <row r="13" customFormat="false" ht="15" hidden="false" customHeight="false" outlineLevel="0" collapsed="false">
      <c r="A13" s="7" t="s">
        <v>28</v>
      </c>
      <c r="B13" s="10" t="n">
        <v>3000</v>
      </c>
    </row>
    <row r="14" customFormat="false" ht="15" hidden="false" customHeight="false" outlineLevel="0" collapsed="false">
      <c r="A14" s="7" t="s">
        <v>29</v>
      </c>
      <c r="B14" s="11" t="n">
        <f aca="false">'Bills at Home'!B26</f>
        <v>75</v>
      </c>
    </row>
    <row r="16" customFormat="false" ht="15" hidden="false" customHeight="false" outlineLevel="0" collapsed="false">
      <c r="A16" s="6" t="s">
        <v>30</v>
      </c>
    </row>
    <row r="17" customFormat="false" ht="15" hidden="false" customHeight="false" outlineLevel="0" collapsed="false">
      <c r="A17" s="7" t="s">
        <v>31</v>
      </c>
      <c r="B17" s="12" t="n">
        <f aca="false">IF(OR(B6="",B7="",B7&lt;=B6),0,ROUND((B7-B6)/30.4375,1))</f>
        <v>8.9</v>
      </c>
    </row>
    <row r="18" customFormat="false" ht="15" hidden="false" customHeight="false" outlineLevel="0" collapsed="false">
      <c r="A18" s="7" t="s">
        <v>32</v>
      </c>
      <c r="B18" s="13" t="n">
        <f aca="false">B8+B9-B10</f>
        <v>1900</v>
      </c>
    </row>
    <row r="19" customFormat="false" ht="15" hidden="false" customHeight="false" outlineLevel="0" collapsed="false">
      <c r="A19" s="7" t="s">
        <v>33</v>
      </c>
      <c r="B19" s="13" t="n">
        <f aca="false">B18-B11-B12-B14</f>
        <v>425</v>
      </c>
    </row>
    <row r="20" customFormat="false" ht="15" hidden="false" customHeight="false" outlineLevel="0" collapsed="false">
      <c r="A20" s="7" t="s">
        <v>34</v>
      </c>
      <c r="B20" s="13" t="n">
        <f aca="false">B18*B17</f>
        <v>16910</v>
      </c>
    </row>
    <row r="21" customFormat="false" ht="15" hidden="false" customHeight="false" outlineLevel="0" collapsed="false">
      <c r="A21" s="7" t="s">
        <v>35</v>
      </c>
      <c r="B21" s="13" t="n">
        <f aca="false">B11*B17</f>
        <v>10680</v>
      </c>
    </row>
    <row r="22" customFormat="false" ht="15" hidden="false" customHeight="false" outlineLevel="0" collapsed="false">
      <c r="A22" s="7" t="s">
        <v>36</v>
      </c>
      <c r="B22" s="13" t="n">
        <f aca="false">B12*B17</f>
        <v>1780</v>
      </c>
    </row>
    <row r="23" customFormat="false" ht="15" hidden="false" customHeight="false" outlineLevel="0" collapsed="false">
      <c r="A23" s="7" t="s">
        <v>37</v>
      </c>
      <c r="B23" s="13" t="n">
        <f aca="false">B14*B17</f>
        <v>667.5</v>
      </c>
    </row>
    <row r="24" customFormat="false" ht="15" hidden="false" customHeight="false" outlineLevel="0" collapsed="false">
      <c r="A24" s="7" t="s">
        <v>38</v>
      </c>
      <c r="B24" s="14" t="n">
        <f aca="false">B19*B17</f>
        <v>3782.5</v>
      </c>
    </row>
    <row r="25" customFormat="false" ht="15" hidden="false" customHeight="false" outlineLevel="0" collapsed="false">
      <c r="A25" s="7" t="s">
        <v>39</v>
      </c>
      <c r="B25" s="13" t="n">
        <f aca="false">B13</f>
        <v>3000</v>
      </c>
    </row>
    <row r="26" customFormat="false" ht="26.85" hidden="false" customHeight="false" outlineLevel="0" collapsed="false">
      <c r="A26" s="7" t="s">
        <v>40</v>
      </c>
      <c r="B26" s="15" t="str">
        <f aca="false">IF(B17=0,"Enter your sign-on and sign-off dates",IF(B24&gt;=B25,"On track: about "&amp;TEXT(B24-B25,"#,##0")&amp;" above your goal","Short by about "&amp;TEXT(B25-B24,"#,##0")))</f>
        <v>On track: about 783 above your goal</v>
      </c>
    </row>
    <row r="27" customFormat="false" ht="15" hidden="false" customHeight="false" outlineLevel="0" collapsed="false">
      <c r="A27" s="7" t="s">
        <v>41</v>
      </c>
      <c r="B27" s="13" t="n">
        <f aca="false">IF(B17=0,0,B25/B17)</f>
        <v>337.078651685393</v>
      </c>
    </row>
    <row r="28" customFormat="false" ht="15" hidden="false" customHeight="false" outlineLevel="0" collapsed="false">
      <c r="A28" s="7" t="s">
        <v>42</v>
      </c>
      <c r="B28" s="13" t="n">
        <f aca="false">IF(B17=0,0,MAX(0,B27-B19))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43</v>
      </c>
    </row>
    <row r="2" customFormat="false" ht="15" hidden="false" customHeight="false" outlineLevel="0" collapsed="false">
      <c r="A2" s="2" t="s">
        <v>44</v>
      </c>
    </row>
    <row r="4" customFormat="false" ht="15" hidden="false" customHeight="false" outlineLevel="0" collapsed="false">
      <c r="A4" s="16" t="s">
        <v>45</v>
      </c>
      <c r="B4" s="16" t="s">
        <v>46</v>
      </c>
      <c r="C4" s="16" t="s">
        <v>47</v>
      </c>
      <c r="D4" s="16" t="s">
        <v>11</v>
      </c>
    </row>
    <row r="5" customFormat="false" ht="15" hidden="false" customHeight="false" outlineLevel="0" collapsed="false">
      <c r="A5" s="8" t="s">
        <v>48</v>
      </c>
      <c r="B5" s="10" t="n">
        <v>300</v>
      </c>
      <c r="C5" s="8" t="s">
        <v>49</v>
      </c>
      <c r="D5" s="8"/>
    </row>
    <row r="6" customFormat="false" ht="15" hidden="false" customHeight="false" outlineLevel="0" collapsed="false">
      <c r="A6" s="8" t="s">
        <v>50</v>
      </c>
      <c r="B6" s="10" t="n">
        <v>60</v>
      </c>
      <c r="C6" s="8" t="s">
        <v>49</v>
      </c>
      <c r="D6" s="8"/>
    </row>
    <row r="7" customFormat="false" ht="15" hidden="false" customHeight="false" outlineLevel="0" collapsed="false">
      <c r="A7" s="8" t="s">
        <v>51</v>
      </c>
      <c r="B7" s="10" t="n">
        <v>20</v>
      </c>
      <c r="C7" s="8" t="s">
        <v>52</v>
      </c>
      <c r="D7" s="8"/>
    </row>
    <row r="8" customFormat="false" ht="15" hidden="false" customHeight="false" outlineLevel="0" collapsed="false">
      <c r="A8" s="8" t="s">
        <v>53</v>
      </c>
      <c r="B8" s="10" t="n">
        <v>15</v>
      </c>
      <c r="C8" s="8" t="s">
        <v>52</v>
      </c>
      <c r="D8" s="8" t="s">
        <v>54</v>
      </c>
    </row>
    <row r="9" customFormat="false" ht="15" hidden="false" customHeight="false" outlineLevel="0" collapsed="false">
      <c r="A9" s="8" t="s">
        <v>55</v>
      </c>
      <c r="B9" s="10" t="n">
        <v>40</v>
      </c>
      <c r="C9" s="8" t="s">
        <v>52</v>
      </c>
      <c r="D9" s="8"/>
    </row>
    <row r="10" customFormat="false" ht="15" hidden="false" customHeight="false" outlineLevel="0" collapsed="false">
      <c r="A10" s="8"/>
      <c r="B10" s="10"/>
      <c r="C10" s="8"/>
      <c r="D10" s="8"/>
    </row>
    <row r="11" customFormat="false" ht="15" hidden="false" customHeight="false" outlineLevel="0" collapsed="false">
      <c r="A11" s="8"/>
      <c r="B11" s="10"/>
      <c r="C11" s="8"/>
      <c r="D11" s="8"/>
    </row>
    <row r="12" customFormat="false" ht="15" hidden="false" customHeight="false" outlineLevel="0" collapsed="false">
      <c r="A12" s="8"/>
      <c r="B12" s="10"/>
      <c r="C12" s="8"/>
      <c r="D12" s="8"/>
    </row>
    <row r="13" customFormat="false" ht="15" hidden="false" customHeight="false" outlineLevel="0" collapsed="false">
      <c r="A13" s="8"/>
      <c r="B13" s="10"/>
      <c r="C13" s="8"/>
      <c r="D13" s="8"/>
    </row>
    <row r="14" customFormat="false" ht="15" hidden="false" customHeight="false" outlineLevel="0" collapsed="false">
      <c r="A14" s="8"/>
      <c r="B14" s="10"/>
      <c r="C14" s="8"/>
      <c r="D14" s="8"/>
    </row>
    <row r="15" customFormat="false" ht="15" hidden="false" customHeight="false" outlineLevel="0" collapsed="false">
      <c r="A15" s="8"/>
      <c r="B15" s="10"/>
      <c r="C15" s="8"/>
      <c r="D15" s="8"/>
    </row>
    <row r="16" customFormat="false" ht="15" hidden="false" customHeight="false" outlineLevel="0" collapsed="false">
      <c r="A16" s="8"/>
      <c r="B16" s="10"/>
      <c r="C16" s="8"/>
      <c r="D16" s="8"/>
    </row>
    <row r="17" customFormat="false" ht="15" hidden="false" customHeight="false" outlineLevel="0" collapsed="false">
      <c r="A17" s="8"/>
      <c r="B17" s="10"/>
      <c r="C17" s="8"/>
      <c r="D17" s="8"/>
    </row>
    <row r="18" customFormat="false" ht="15" hidden="false" customHeight="false" outlineLevel="0" collapsed="false">
      <c r="A18" s="8"/>
      <c r="B18" s="10"/>
      <c r="C18" s="8"/>
      <c r="D18" s="8"/>
    </row>
    <row r="19" customFormat="false" ht="15" hidden="false" customHeight="false" outlineLevel="0" collapsed="false">
      <c r="A19" s="8"/>
      <c r="B19" s="10"/>
      <c r="C19" s="8"/>
      <c r="D19" s="8"/>
    </row>
    <row r="20" customFormat="false" ht="15" hidden="false" customHeight="false" outlineLevel="0" collapsed="false">
      <c r="A20" s="8"/>
      <c r="B20" s="10"/>
      <c r="C20" s="8"/>
      <c r="D20" s="8"/>
    </row>
    <row r="21" customFormat="false" ht="15" hidden="false" customHeight="false" outlineLevel="0" collapsed="false">
      <c r="A21" s="8"/>
      <c r="B21" s="10"/>
      <c r="C21" s="8"/>
      <c r="D21" s="8"/>
    </row>
    <row r="22" customFormat="false" ht="15" hidden="false" customHeight="false" outlineLevel="0" collapsed="false">
      <c r="A22" s="8"/>
      <c r="B22" s="10"/>
      <c r="C22" s="8"/>
      <c r="D22" s="8"/>
    </row>
    <row r="23" customFormat="false" ht="15" hidden="false" customHeight="false" outlineLevel="0" collapsed="false">
      <c r="A23" s="8"/>
      <c r="B23" s="10"/>
      <c r="C23" s="8"/>
      <c r="D23" s="8"/>
    </row>
    <row r="24" customFormat="false" ht="15" hidden="false" customHeight="false" outlineLevel="0" collapsed="false">
      <c r="A24" s="8"/>
      <c r="B24" s="10"/>
      <c r="C24" s="8"/>
      <c r="D24" s="8"/>
    </row>
    <row r="26" customFormat="false" ht="15" hidden="false" customHeight="false" outlineLevel="0" collapsed="false">
      <c r="A26" s="6" t="s">
        <v>56</v>
      </c>
      <c r="B26" s="14" t="n">
        <f aca="false">SUMIFS(B5:B24,C5:C24,"My account")</f>
        <v>75</v>
      </c>
    </row>
    <row r="27" customFormat="false" ht="15" hidden="false" customHeight="false" outlineLevel="0" collapsed="false">
      <c r="A27" s="6" t="s">
        <v>57</v>
      </c>
      <c r="B27" s="14" t="n">
        <f aca="false">SUMIFS(B5:B24,C5:C24,"Allotment")</f>
        <v>360</v>
      </c>
    </row>
    <row r="28" customFormat="false" ht="15" hidden="false" customHeight="false" outlineLevel="0" collapsed="false">
      <c r="A28" s="6" t="s">
        <v>58</v>
      </c>
      <c r="B28" s="17" t="n">
        <f aca="false">'My Contract'!B11-B27</f>
        <v>840</v>
      </c>
    </row>
    <row r="30" customFormat="false" ht="15" hidden="false" customHeight="false" outlineLevel="0" collapsed="false">
      <c r="A30" s="18" t="s">
        <v>59</v>
      </c>
    </row>
  </sheetData>
  <dataValidations count="1">
    <dataValidation allowBlank="true" errorStyle="stop" operator="between" showDropDown="false" showErrorMessage="false" showInputMessage="false" sqref="C5:C24" type="list">
      <formula1>"Allotment,My account"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8"/>
  </cols>
  <sheetData>
    <row r="1" customFormat="false" ht="19.7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31.5" hidden="false" customHeight="true" outlineLevel="0" collapsed="false">
      <c r="A4" s="16" t="s">
        <v>62</v>
      </c>
      <c r="B4" s="16" t="s">
        <v>63</v>
      </c>
      <c r="C4" s="16" t="s">
        <v>64</v>
      </c>
      <c r="D4" s="16" t="s">
        <v>65</v>
      </c>
      <c r="E4" s="16" t="s">
        <v>66</v>
      </c>
      <c r="F4" s="16" t="s">
        <v>67</v>
      </c>
      <c r="G4" s="16" t="s">
        <v>68</v>
      </c>
      <c r="H4" s="16" t="s">
        <v>69</v>
      </c>
      <c r="I4" s="16" t="s">
        <v>70</v>
      </c>
    </row>
    <row r="5" customFormat="false" ht="15" hidden="false" customHeight="false" outlineLevel="0" collapsed="false">
      <c r="A5" s="19" t="n">
        <f aca="false">IF('My Contract'!$B$6="","",IF(EDATE('My Contract'!$B$6,0)&gt;'My Contract'!$B$7,"",EDATE('My Contract'!$B$6,0)))</f>
        <v>46327</v>
      </c>
      <c r="B5" s="11" t="n">
        <f aca="false">IF(A5="","",'My Contract'!$B$19)</f>
        <v>425</v>
      </c>
      <c r="C5" s="10" t="n">
        <v>1950</v>
      </c>
      <c r="D5" s="10" t="n">
        <v>1200</v>
      </c>
      <c r="E5" s="10" t="n">
        <v>180</v>
      </c>
      <c r="F5" s="10" t="n">
        <v>75</v>
      </c>
      <c r="G5" s="13" t="n">
        <f aca="false">IF(C5="","",C5-N(D5)-N(E5)-N(F5))</f>
        <v>495</v>
      </c>
      <c r="H5" s="13" t="n">
        <f aca="false">IF(C5="","",SUM($G$5:G5))</f>
        <v>495</v>
      </c>
      <c r="I5" s="13" t="n">
        <f aca="false">IF(C5="","",H5-SUMPRODUCT(($C$5:C5&lt;&gt;"")*N(+$B$5:B5)))</f>
        <v>70</v>
      </c>
    </row>
    <row r="6" customFormat="false" ht="15" hidden="false" customHeight="false" outlineLevel="0" collapsed="false">
      <c r="A6" s="19" t="n">
        <f aca="false">IF('My Contract'!$B$6="","",IF(EDATE('My Contract'!$B$6,1)&gt;'My Contract'!$B$7,"",EDATE('My Contract'!$B$6,1)))</f>
        <v>46357</v>
      </c>
      <c r="B6" s="11" t="n">
        <f aca="false">IF(A6="","",'My Contract'!$B$19)</f>
        <v>425</v>
      </c>
      <c r="C6" s="10"/>
      <c r="D6" s="10"/>
      <c r="E6" s="10"/>
      <c r="F6" s="10"/>
      <c r="G6" s="13" t="str">
        <f aca="false">IF(C6="","",C6-N(D6)-N(E6)-N(F6))</f>
        <v/>
      </c>
      <c r="H6" s="13" t="str">
        <f aca="false">IF(C6="","",SUM($G$5:G6))</f>
        <v/>
      </c>
      <c r="I6" s="13" t="str">
        <f aca="false">IF(C6="","",H6-SUMPRODUCT(($C$5:C6&lt;&gt;"")*N(+$B$5:B6)))</f>
        <v/>
      </c>
    </row>
    <row r="7" customFormat="false" ht="15" hidden="false" customHeight="false" outlineLevel="0" collapsed="false">
      <c r="A7" s="19" t="n">
        <f aca="false">IF('My Contract'!$B$6="","",IF(EDATE('My Contract'!$B$6,2)&gt;'My Contract'!$B$7,"",EDATE('My Contract'!$B$6,2)))</f>
        <v>46388</v>
      </c>
      <c r="B7" s="11" t="n">
        <f aca="false">IF(A7="","",'My Contract'!$B$19)</f>
        <v>425</v>
      </c>
      <c r="C7" s="10"/>
      <c r="D7" s="10"/>
      <c r="E7" s="10"/>
      <c r="F7" s="10"/>
      <c r="G7" s="13" t="str">
        <f aca="false">IF(C7="","",C7-N(D7)-N(E7)-N(F7))</f>
        <v/>
      </c>
      <c r="H7" s="13" t="str">
        <f aca="false">IF(C7="","",SUM($G$5:G7))</f>
        <v/>
      </c>
      <c r="I7" s="13" t="str">
        <f aca="false">IF(C7="","",H7-SUMPRODUCT(($C$5:C7&lt;&gt;"")*N(+$B$5:B7)))</f>
        <v/>
      </c>
    </row>
    <row r="8" customFormat="false" ht="15" hidden="false" customHeight="false" outlineLevel="0" collapsed="false">
      <c r="A8" s="19" t="n">
        <f aca="false">IF('My Contract'!$B$6="","",IF(EDATE('My Contract'!$B$6,3)&gt;'My Contract'!$B$7,"",EDATE('My Contract'!$B$6,3)))</f>
        <v>46419</v>
      </c>
      <c r="B8" s="11" t="n">
        <f aca="false">IF(A8="","",'My Contract'!$B$19)</f>
        <v>425</v>
      </c>
      <c r="C8" s="10"/>
      <c r="D8" s="10"/>
      <c r="E8" s="10"/>
      <c r="F8" s="10"/>
      <c r="G8" s="13" t="str">
        <f aca="false">IF(C8="","",C8-N(D8)-N(E8)-N(F8))</f>
        <v/>
      </c>
      <c r="H8" s="13" t="str">
        <f aca="false">IF(C8="","",SUM($G$5:G8))</f>
        <v/>
      </c>
      <c r="I8" s="13" t="str">
        <f aca="false">IF(C8="","",H8-SUMPRODUCT(($C$5:C8&lt;&gt;"")*N(+$B$5:B8)))</f>
        <v/>
      </c>
    </row>
    <row r="9" customFormat="false" ht="15" hidden="false" customHeight="false" outlineLevel="0" collapsed="false">
      <c r="A9" s="19" t="n">
        <f aca="false">IF('My Contract'!$B$6="","",IF(EDATE('My Contract'!$B$6,4)&gt;'My Contract'!$B$7,"",EDATE('My Contract'!$B$6,4)))</f>
        <v>46447</v>
      </c>
      <c r="B9" s="11" t="n">
        <f aca="false">IF(A9="","",'My Contract'!$B$19)</f>
        <v>425</v>
      </c>
      <c r="C9" s="10"/>
      <c r="D9" s="10"/>
      <c r="E9" s="10"/>
      <c r="F9" s="10"/>
      <c r="G9" s="13" t="str">
        <f aca="false">IF(C9="","",C9-N(D9)-N(E9)-N(F9))</f>
        <v/>
      </c>
      <c r="H9" s="13" t="str">
        <f aca="false">IF(C9="","",SUM($G$5:G9))</f>
        <v/>
      </c>
      <c r="I9" s="13" t="str">
        <f aca="false">IF(C9="","",H9-SUMPRODUCT(($C$5:C9&lt;&gt;"")*N(+$B$5:B9)))</f>
        <v/>
      </c>
    </row>
    <row r="10" customFormat="false" ht="15" hidden="false" customHeight="false" outlineLevel="0" collapsed="false">
      <c r="A10" s="19" t="n">
        <f aca="false">IF('My Contract'!$B$6="","",IF(EDATE('My Contract'!$B$6,5)&gt;'My Contract'!$B$7,"",EDATE('My Contract'!$B$6,5)))</f>
        <v>46478</v>
      </c>
      <c r="B10" s="11" t="n">
        <f aca="false">IF(A10="","",'My Contract'!$B$19)</f>
        <v>425</v>
      </c>
      <c r="C10" s="10"/>
      <c r="D10" s="10"/>
      <c r="E10" s="10"/>
      <c r="F10" s="10"/>
      <c r="G10" s="13" t="str">
        <f aca="false">IF(C10="","",C10-N(D10)-N(E10)-N(F10))</f>
        <v/>
      </c>
      <c r="H10" s="13" t="str">
        <f aca="false">IF(C10="","",SUM($G$5:G10))</f>
        <v/>
      </c>
      <c r="I10" s="13" t="str">
        <f aca="false">IF(C10="","",H10-SUMPRODUCT(($C$5:C10&lt;&gt;"")*N(+$B$5:B10)))</f>
        <v/>
      </c>
    </row>
    <row r="11" customFormat="false" ht="15" hidden="false" customHeight="false" outlineLevel="0" collapsed="false">
      <c r="A11" s="19" t="n">
        <f aca="false">IF('My Contract'!$B$6="","",IF(EDATE('My Contract'!$B$6,6)&gt;'My Contract'!$B$7,"",EDATE('My Contract'!$B$6,6)))</f>
        <v>46508</v>
      </c>
      <c r="B11" s="11" t="n">
        <f aca="false">IF(A11="","",'My Contract'!$B$19)</f>
        <v>425</v>
      </c>
      <c r="C11" s="10"/>
      <c r="D11" s="10"/>
      <c r="E11" s="10"/>
      <c r="F11" s="10"/>
      <c r="G11" s="13" t="str">
        <f aca="false">IF(C11="","",C11-N(D11)-N(E11)-N(F11))</f>
        <v/>
      </c>
      <c r="H11" s="13" t="str">
        <f aca="false">IF(C11="","",SUM($G$5:G11))</f>
        <v/>
      </c>
      <c r="I11" s="13" t="str">
        <f aca="false">IF(C11="","",H11-SUMPRODUCT(($C$5:C11&lt;&gt;"")*N(+$B$5:B11)))</f>
        <v/>
      </c>
    </row>
    <row r="12" customFormat="false" ht="15" hidden="false" customHeight="false" outlineLevel="0" collapsed="false">
      <c r="A12" s="19" t="n">
        <f aca="false">IF('My Contract'!$B$6="","",IF(EDATE('My Contract'!$B$6,7)&gt;'My Contract'!$B$7,"",EDATE('My Contract'!$B$6,7)))</f>
        <v>46539</v>
      </c>
      <c r="B12" s="11" t="n">
        <f aca="false">IF(A12="","",'My Contract'!$B$19)</f>
        <v>425</v>
      </c>
      <c r="C12" s="10"/>
      <c r="D12" s="10"/>
      <c r="E12" s="10"/>
      <c r="F12" s="10"/>
      <c r="G12" s="13" t="str">
        <f aca="false">IF(C12="","",C12-N(D12)-N(E12)-N(F12))</f>
        <v/>
      </c>
      <c r="H12" s="13" t="str">
        <f aca="false">IF(C12="","",SUM($G$5:G12))</f>
        <v/>
      </c>
      <c r="I12" s="13" t="str">
        <f aca="false">IF(C12="","",H12-SUMPRODUCT(($C$5:C12&lt;&gt;"")*N(+$B$5:B12)))</f>
        <v/>
      </c>
    </row>
    <row r="13" customFormat="false" ht="15" hidden="false" customHeight="false" outlineLevel="0" collapsed="false">
      <c r="A13" s="19" t="n">
        <f aca="false">IF('My Contract'!$B$6="","",IF(EDATE('My Contract'!$B$6,8)&gt;'My Contract'!$B$7,"",EDATE('My Contract'!$B$6,8)))</f>
        <v>46569</v>
      </c>
      <c r="B13" s="11" t="n">
        <f aca="false">IF(A13="","",'My Contract'!$B$19)</f>
        <v>425</v>
      </c>
      <c r="C13" s="10"/>
      <c r="D13" s="10"/>
      <c r="E13" s="10"/>
      <c r="F13" s="10"/>
      <c r="G13" s="13" t="str">
        <f aca="false">IF(C13="","",C13-N(D13)-N(E13)-N(F13))</f>
        <v/>
      </c>
      <c r="H13" s="13" t="str">
        <f aca="false">IF(C13="","",SUM($G$5:G13))</f>
        <v/>
      </c>
      <c r="I13" s="13" t="str">
        <f aca="false">IF(C13="","",H13-SUMPRODUCT(($C$5:C13&lt;&gt;"")*N(+$B$5:B13)))</f>
        <v/>
      </c>
    </row>
    <row r="14" customFormat="false" ht="15" hidden="false" customHeight="false" outlineLevel="0" collapsed="false">
      <c r="A14" s="19" t="str">
        <f aca="false">IF('My Contract'!$B$6="","",IF(EDATE('My Contract'!$B$6,9)&gt;'My Contract'!$B$7,"",EDATE('My Contract'!$B$6,9)))</f>
        <v/>
      </c>
      <c r="B14" s="11" t="str">
        <f aca="false">IF(A14="","",'My Contract'!$B$19)</f>
        <v/>
      </c>
      <c r="C14" s="10"/>
      <c r="D14" s="10"/>
      <c r="E14" s="10"/>
      <c r="F14" s="10"/>
      <c r="G14" s="13" t="str">
        <f aca="false">IF(C14="","",C14-N(D14)-N(E14)-N(F14))</f>
        <v/>
      </c>
      <c r="H14" s="13" t="str">
        <f aca="false">IF(C14="","",SUM($G$5:G14))</f>
        <v/>
      </c>
      <c r="I14" s="13" t="str">
        <f aca="false">IF(C14="","",H14-SUMPRODUCT(($C$5:C14&lt;&gt;"")*N(+$B$5:B14)))</f>
        <v/>
      </c>
    </row>
    <row r="15" customFormat="false" ht="15" hidden="false" customHeight="false" outlineLevel="0" collapsed="false">
      <c r="A15" s="19" t="str">
        <f aca="false">IF('My Contract'!$B$6="","",IF(EDATE('My Contract'!$B$6,10)&gt;'My Contract'!$B$7,"",EDATE('My Contract'!$B$6,10)))</f>
        <v/>
      </c>
      <c r="B15" s="11" t="str">
        <f aca="false">IF(A15="","",'My Contract'!$B$19)</f>
        <v/>
      </c>
      <c r="C15" s="10"/>
      <c r="D15" s="10"/>
      <c r="E15" s="10"/>
      <c r="F15" s="10"/>
      <c r="G15" s="13" t="str">
        <f aca="false">IF(C15="","",C15-N(D15)-N(E15)-N(F15))</f>
        <v/>
      </c>
      <c r="H15" s="13" t="str">
        <f aca="false">IF(C15="","",SUM($G$5:G15))</f>
        <v/>
      </c>
      <c r="I15" s="13" t="str">
        <f aca="false">IF(C15="","",H15-SUMPRODUCT(($C$5:C15&lt;&gt;"")*N(+$B$5:B15)))</f>
        <v/>
      </c>
    </row>
    <row r="16" customFormat="false" ht="15" hidden="false" customHeight="false" outlineLevel="0" collapsed="false">
      <c r="A16" s="19" t="str">
        <f aca="false">IF('My Contract'!$B$6="","",IF(EDATE('My Contract'!$B$6,11)&gt;'My Contract'!$B$7,"",EDATE('My Contract'!$B$6,11)))</f>
        <v/>
      </c>
      <c r="B16" s="11" t="str">
        <f aca="false">IF(A16="","",'My Contract'!$B$19)</f>
        <v/>
      </c>
      <c r="C16" s="10"/>
      <c r="D16" s="10"/>
      <c r="E16" s="10"/>
      <c r="F16" s="10"/>
      <c r="G16" s="13" t="str">
        <f aca="false">IF(C16="","",C16-N(D16)-N(E16)-N(F16))</f>
        <v/>
      </c>
      <c r="H16" s="13" t="str">
        <f aca="false">IF(C16="","",SUM($G$5:G16))</f>
        <v/>
      </c>
      <c r="I16" s="13" t="str">
        <f aca="false">IF(C16="","",H16-SUMPRODUCT(($C$5:C16&lt;&gt;"")*N(+$B$5:B16)))</f>
        <v/>
      </c>
    </row>
    <row r="17" customFormat="false" ht="15" hidden="false" customHeight="false" outlineLevel="0" collapsed="false">
      <c r="A17" s="19" t="str">
        <f aca="false">IF('My Contract'!$B$6="","",IF(EDATE('My Contract'!$B$6,12)&gt;'My Contract'!$B$7,"",EDATE('My Contract'!$B$6,12)))</f>
        <v/>
      </c>
      <c r="B17" s="11" t="str">
        <f aca="false">IF(A17="","",'My Contract'!$B$19)</f>
        <v/>
      </c>
      <c r="C17" s="10"/>
      <c r="D17" s="10"/>
      <c r="E17" s="10"/>
      <c r="F17" s="10"/>
      <c r="G17" s="13" t="str">
        <f aca="false">IF(C17="","",C17-N(D17)-N(E17)-N(F17))</f>
        <v/>
      </c>
      <c r="H17" s="13" t="str">
        <f aca="false">IF(C17="","",SUM($G$5:G17))</f>
        <v/>
      </c>
      <c r="I17" s="13" t="str">
        <f aca="false">IF(C17="","",H17-SUMPRODUCT(($C$5:C17&lt;&gt;"")*N(+$B$5:B17)))</f>
        <v/>
      </c>
    </row>
    <row r="18" customFormat="false" ht="15" hidden="false" customHeight="false" outlineLevel="0" collapsed="false">
      <c r="A18" s="19" t="str">
        <f aca="false">IF('My Contract'!$B$6="","",IF(EDATE('My Contract'!$B$6,13)&gt;'My Contract'!$B$7,"",EDATE('My Contract'!$B$6,13)))</f>
        <v/>
      </c>
      <c r="B18" s="11" t="str">
        <f aca="false">IF(A18="","",'My Contract'!$B$19)</f>
        <v/>
      </c>
      <c r="C18" s="10"/>
      <c r="D18" s="10"/>
      <c r="E18" s="10"/>
      <c r="F18" s="10"/>
      <c r="G18" s="13" t="str">
        <f aca="false">IF(C18="","",C18-N(D18)-N(E18)-N(F18))</f>
        <v/>
      </c>
      <c r="H18" s="13" t="str">
        <f aca="false">IF(C18="","",SUM($G$5:G18))</f>
        <v/>
      </c>
      <c r="I18" s="13" t="str">
        <f aca="false">IF(C18="","",H18-SUMPRODUCT(($C$5:C18&lt;&gt;"")*N(+$B$5:B18)))</f>
        <v/>
      </c>
    </row>
    <row r="19" customFormat="false" ht="15" hidden="false" customHeight="false" outlineLevel="0" collapsed="false">
      <c r="A19" s="19" t="str">
        <f aca="false">IF('My Contract'!$B$6="","",IF(EDATE('My Contract'!$B$6,14)&gt;'My Contract'!$B$7,"",EDATE('My Contract'!$B$6,14)))</f>
        <v/>
      </c>
      <c r="B19" s="11" t="str">
        <f aca="false">IF(A19="","",'My Contract'!$B$19)</f>
        <v/>
      </c>
      <c r="C19" s="10"/>
      <c r="D19" s="10"/>
      <c r="E19" s="10"/>
      <c r="F19" s="10"/>
      <c r="G19" s="13" t="str">
        <f aca="false">IF(C19="","",C19-N(D19)-N(E19)-N(F19))</f>
        <v/>
      </c>
      <c r="H19" s="13" t="str">
        <f aca="false">IF(C19="","",SUM($G$5:G19))</f>
        <v/>
      </c>
      <c r="I19" s="13" t="str">
        <f aca="false">IF(C19="","",H19-SUMPRODUCT(($C$5:C19&lt;&gt;"")*N(+$B$5:B19)))</f>
        <v/>
      </c>
    </row>
    <row r="20" customFormat="false" ht="15" hidden="false" customHeight="false" outlineLevel="0" collapsed="false">
      <c r="A20" s="19" t="str">
        <f aca="false">IF('My Contract'!$B$6="","",IF(EDATE('My Contract'!$B$6,15)&gt;'My Contract'!$B$7,"",EDATE('My Contract'!$B$6,15)))</f>
        <v/>
      </c>
      <c r="B20" s="11" t="str">
        <f aca="false">IF(A20="","",'My Contract'!$B$19)</f>
        <v/>
      </c>
      <c r="C20" s="10"/>
      <c r="D20" s="10"/>
      <c r="E20" s="10"/>
      <c r="F20" s="10"/>
      <c r="G20" s="13" t="str">
        <f aca="false">IF(C20="","",C20-N(D20)-N(E20)-N(F20))</f>
        <v/>
      </c>
      <c r="H20" s="13" t="str">
        <f aca="false">IF(C20="","",SUM($G$5:G20))</f>
        <v/>
      </c>
      <c r="I20" s="13" t="str">
        <f aca="false">IF(C20="","",H20-SUMPRODUCT(($C$5:C20&lt;&gt;"")*N(+$B$5:B20)))</f>
        <v/>
      </c>
    </row>
    <row r="21" customFormat="false" ht="15" hidden="false" customHeight="false" outlineLevel="0" collapsed="false">
      <c r="A21" s="19" t="str">
        <f aca="false">IF('My Contract'!$B$6="","",IF(EDATE('My Contract'!$B$6,16)&gt;'My Contract'!$B$7,"",EDATE('My Contract'!$B$6,16)))</f>
        <v/>
      </c>
      <c r="B21" s="11" t="str">
        <f aca="false">IF(A21="","",'My Contract'!$B$19)</f>
        <v/>
      </c>
      <c r="C21" s="10"/>
      <c r="D21" s="10"/>
      <c r="E21" s="10"/>
      <c r="F21" s="10"/>
      <c r="G21" s="13" t="str">
        <f aca="false">IF(C21="","",C21-N(D21)-N(E21)-N(F21))</f>
        <v/>
      </c>
      <c r="H21" s="13" t="str">
        <f aca="false">IF(C21="","",SUM($G$5:G21))</f>
        <v/>
      </c>
      <c r="I21" s="13" t="str">
        <f aca="false">IF(C21="","",H21-SUMPRODUCT(($C$5:C21&lt;&gt;"")*N(+$B$5:B21)))</f>
        <v/>
      </c>
    </row>
    <row r="22" customFormat="false" ht="15" hidden="false" customHeight="false" outlineLevel="0" collapsed="false">
      <c r="A22" s="19" t="str">
        <f aca="false">IF('My Contract'!$B$6="","",IF(EDATE('My Contract'!$B$6,17)&gt;'My Contract'!$B$7,"",EDATE('My Contract'!$B$6,17)))</f>
        <v/>
      </c>
      <c r="B22" s="11" t="str">
        <f aca="false">IF(A22="","",'My Contract'!$B$19)</f>
        <v/>
      </c>
      <c r="C22" s="10"/>
      <c r="D22" s="10"/>
      <c r="E22" s="10"/>
      <c r="F22" s="10"/>
      <c r="G22" s="13" t="str">
        <f aca="false">IF(C22="","",C22-N(D22)-N(E22)-N(F22))</f>
        <v/>
      </c>
      <c r="H22" s="13" t="str">
        <f aca="false">IF(C22="","",SUM($G$5:G22))</f>
        <v/>
      </c>
      <c r="I22" s="13" t="str">
        <f aca="false">IF(C22="","",H22-SUMPRODUCT(($C$5:C22&lt;&gt;"")*N(+$B$5:B22)))</f>
        <v/>
      </c>
    </row>
    <row r="24" customFormat="false" ht="15" hidden="false" customHeight="false" outlineLevel="0" collapsed="false">
      <c r="A24" s="18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40"/>
  </cols>
  <sheetData>
    <row r="1" customFormat="false" ht="19.7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15" hidden="false" customHeight="false" outlineLevel="0" collapsed="false">
      <c r="A4" s="7" t="s">
        <v>74</v>
      </c>
      <c r="B4" s="11" t="n">
        <f aca="false">'My Contract'!B24</f>
        <v>3782.5</v>
      </c>
    </row>
    <row r="5" customFormat="false" ht="15" hidden="false" customHeight="false" outlineLevel="0" collapsed="false">
      <c r="A5" s="7" t="s">
        <v>75</v>
      </c>
      <c r="B5" s="20" t="n">
        <v>3</v>
      </c>
    </row>
    <row r="6" customFormat="false" ht="15" hidden="false" customHeight="false" outlineLevel="0" collapsed="false">
      <c r="A6" s="7" t="s">
        <v>76</v>
      </c>
      <c r="B6" s="10" t="n">
        <v>800</v>
      </c>
    </row>
    <row r="7" customFormat="false" ht="15" hidden="false" customHeight="false" outlineLevel="0" collapsed="false">
      <c r="A7" s="7" t="s">
        <v>77</v>
      </c>
      <c r="B7" s="10" t="n">
        <v>500</v>
      </c>
    </row>
    <row r="8" customFormat="false" ht="15" hidden="false" customHeight="false" outlineLevel="0" collapsed="false">
      <c r="A8" s="7" t="s">
        <v>78</v>
      </c>
      <c r="B8" s="20" t="n">
        <v>3</v>
      </c>
    </row>
    <row r="10" customFormat="false" ht="15" hidden="false" customHeight="false" outlineLevel="0" collapsed="false">
      <c r="A10" s="6" t="s">
        <v>30</v>
      </c>
    </row>
    <row r="11" customFormat="false" ht="15" hidden="false" customHeight="false" outlineLevel="0" collapsed="false">
      <c r="A11" s="7" t="s">
        <v>79</v>
      </c>
      <c r="B11" s="13" t="n">
        <f aca="false">B5*B6+B7</f>
        <v>2900</v>
      </c>
    </row>
    <row r="12" customFormat="false" ht="15" hidden="false" customHeight="false" outlineLevel="0" collapsed="false">
      <c r="A12" s="7" t="s">
        <v>80</v>
      </c>
      <c r="B12" s="13" t="n">
        <f aca="false">B6*B8</f>
        <v>2400</v>
      </c>
    </row>
    <row r="13" customFormat="false" ht="15" hidden="false" customHeight="false" outlineLevel="0" collapsed="false">
      <c r="A13" s="7" t="s">
        <v>81</v>
      </c>
      <c r="B13" s="14" t="n">
        <f aca="false">B4-B11-B12</f>
        <v>-1517.5</v>
      </c>
    </row>
    <row r="14" customFormat="false" ht="15" hidden="false" customHeight="false" outlineLevel="0" collapsed="false">
      <c r="A14" s="7" t="s">
        <v>82</v>
      </c>
      <c r="B14" s="12" t="n">
        <f aca="false">IF(B6=0,0,B4/B6)</f>
        <v>4.728125</v>
      </c>
    </row>
    <row r="15" customFormat="false" ht="26.85" hidden="false" customHeight="false" outlineLevel="0" collapsed="false">
      <c r="A15" s="7" t="s">
        <v>40</v>
      </c>
      <c r="B15" s="15" t="str">
        <f aca="false">IF(B13&gt;=0,"OK: your savings cover your vacation and emergency fund","Short by about "&amp;TEXT(-B13,"#,##0")&amp;". Plan a shorter vacation or fewer big purchases")</f>
        <v>Short by about 1,518. Plan a shorter vacation or fewer big purchases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2026-10-15T13:22:19Z</dcterms:created>
  <dc:creator>openpyxl</dc:creator>
  <dc:description/>
  <dc:language>en-US</dc:language>
  <cp:lastModifiedBy/>
  <dcterms:modified xsi:type="dcterms:W3CDTF">2026-10-15T13:22:19Z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